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ryunosukemiyagawa/Library/Mobile Documents/com~apple~CloudDocs/cloud-storage/ClaudeCode/rights-business/yoritoki-hp/dl/"/>
    </mc:Choice>
  </mc:AlternateContent>
  <xr:revisionPtr revIDLastSave="0" documentId="8_{56D24009-0282-7F4C-9CA2-C80EFCA815F6}" xr6:coauthVersionLast="47" xr6:coauthVersionMax="47" xr10:uidLastSave="{00000000-0000-0000-0000-000000000000}"/>
  <bookViews>
    <workbookView xWindow="-10200" yWindow="-28200" windowWidth="51200" windowHeight="28200" xr2:uid="{00000000-000D-0000-FFFF-FFFF00000000}"/>
  </bookViews>
  <sheets>
    <sheet name="はじめに" sheetId="1" r:id="rId1"/>
    <sheet name="作品一覧" sheetId="2" r:id="rId2"/>
    <sheet name="権利台帳" sheetId="3" r:id="rId3"/>
    <sheet name="支払記録" sheetId="4" r:id="rId4"/>
    <sheet name="確認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4" l="1"/>
  <c r="G2" i="4" s="1"/>
  <c r="I2" i="4" s="1"/>
  <c r="B10" i="5"/>
  <c r="B9" i="5"/>
  <c r="B8" i="5"/>
  <c r="B7" i="5"/>
  <c r="B6" i="5"/>
  <c r="B5" i="5"/>
  <c r="B4" i="5"/>
  <c r="B2" i="5"/>
  <c r="F4" i="4"/>
  <c r="G4" i="4" s="1"/>
  <c r="I4" i="4" s="1"/>
  <c r="C4" i="4"/>
  <c r="F3" i="4"/>
  <c r="G3" i="4" s="1"/>
  <c r="I3" i="4" s="1"/>
  <c r="C3" i="4"/>
  <c r="C2" i="4"/>
  <c r="H4" i="2"/>
  <c r="G4" i="2"/>
  <c r="F4" i="2"/>
  <c r="H3" i="2"/>
  <c r="G3" i="2"/>
  <c r="F3" i="2"/>
  <c r="H2" i="2"/>
  <c r="G2" i="2"/>
  <c r="F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ヨリトキ</author>
  </authors>
  <commentList>
    <comment ref="J1" authorId="0" shapeId="0" xr:uid="{00000000-0006-0000-0200-000001000000}">
      <text>
        <r>
          <rPr>
            <sz val="11"/>
            <color theme="1"/>
            <rFont val="ＭＳ Ｐゴシック"/>
            <family val="2"/>
            <scheme val="minor"/>
          </rPr>
          <t>料率はすべて説明用の架空の値。実際は作品ごと・権利者ごとの契約や団体の使用料規程で決まる。</t>
        </r>
      </text>
    </comment>
  </commentList>
</comments>
</file>

<file path=xl/sharedStrings.xml><?xml version="1.0" encoding="utf-8"?>
<sst xmlns="http://schemas.openxmlformats.org/spreadsheetml/2006/main" count="265" uniqueCount="181">
  <si>
    <t>権利台帳 サンプル v1.0（2026-10）　— ヨリトキ</t>
  </si>
  <si>
    <t>■ これは何か</t>
  </si>
  <si>
    <t>コンテンツごとに「誰が・何の権利を・どんな条件で・いつまで・いくら」を一覧にした記録の、いちばん小さな型です。</t>
  </si>
  <si>
    <t>契約書の置き換えではなく、契約書への索引。原本は今の保管場所のまま、台帳には「どの契約書の何条か」と保管場所を書きます。</t>
  </si>
  <si>
    <t>この台帳だけで、次の3つに答えられる状態を目指します。</t>
  </si>
  <si>
    <t xml:space="preserve">  ① この作品、配信（DVD・海外）できる?　→「確認」シートに作品IDを入れる</t>
  </si>
  <si>
    <t xml:space="preserve">  ② 今月、誰にいくら払う?　→「支払記録」に売上を入れると、料率の行は自動で計算</t>
  </si>
  <si>
    <t xml:space="preserve">  ③ 前回はどういう条件で決めた?　→「権利台帳」の右端「経緯・根拠」を読む</t>
  </si>
  <si>
    <t>■ シート</t>
  </si>
  <si>
    <t xml:space="preserve">  支払記録：売上報告が届くたびに1行。権利台帳の行IDを入れると権利者と料率が自動で入る</t>
  </si>
  <si>
    <t xml:space="preserve">  確認　　：作品IDを入れると、その作品の未許諾・期限切れ・海外不可・特例の件数が出る</t>
  </si>
  <si>
    <t>■ 入力のルール</t>
  </si>
  <si>
    <t xml:space="preserve">  権利者名・作品名の書き方をそろえる。「○○さん」と「○○事務所」が混ざると検索できません。</t>
  </si>
  <si>
    <t>■ お断り</t>
  </si>
  <si>
    <t xml:space="preserve">  作品名・人名・会社名・料率・金額はすべて架空です。実在のものとは関係ありません。</t>
  </si>
  <si>
    <t xml:space="preserve">  Excelで始めるための最小構成です。作品や権利者が増え、検索・集計・支払明細までつなげたくなったら、データベースや専用ツールへ。</t>
  </si>
  <si>
    <t>作品ID</t>
  </si>
  <si>
    <t>作品名</t>
  </si>
  <si>
    <t>種別</t>
  </si>
  <si>
    <t>初回公開</t>
  </si>
  <si>
    <t>二次利用の予定</t>
  </si>
  <si>
    <t>権利行の数</t>
  </si>
  <si>
    <t>未許諾の数</t>
  </si>
  <si>
    <t>備考</t>
  </si>
  <si>
    <t>W001</t>
  </si>
  <si>
    <t>ドラマ『ヨリトキ探偵社』（架空）</t>
  </si>
  <si>
    <t>ドラマ</t>
  </si>
  <si>
    <t>配信中。海外配信を検討中</t>
  </si>
  <si>
    <t>W002</t>
  </si>
  <si>
    <t>バラエティ『寄り道トキ食堂』（架空）</t>
  </si>
  <si>
    <t>バラエティ</t>
  </si>
  <si>
    <t>配信中。DVD化なし</t>
  </si>
  <si>
    <t>W003</t>
  </si>
  <si>
    <t>ドキュメンタリー『縒り糸の町』（架空）</t>
  </si>
  <si>
    <t>ドキュメンタリー</t>
  </si>
  <si>
    <t>配信終了。再配信を検討</t>
  </si>
  <si>
    <t>※ F〜H列は自動集計。A〜E列を入力する。</t>
  </si>
  <si>
    <t>行ID</t>
  </si>
  <si>
    <t>権利者</t>
  </si>
  <si>
    <t>権利の種類</t>
  </si>
  <si>
    <t>相談先・窓口</t>
  </si>
  <si>
    <t>利用範囲：配信</t>
  </si>
  <si>
    <t>利用範囲：DVD</t>
  </si>
  <si>
    <t>利用範囲：海外</t>
  </si>
  <si>
    <t>対価</t>
  </si>
  <si>
    <t>料率</t>
  </si>
  <si>
    <t>原資</t>
  </si>
  <si>
    <t>期限</t>
  </si>
  <si>
    <t>許諾状況</t>
  </si>
  <si>
    <t>根拠（契約書・条）</t>
  </si>
  <si>
    <t>保管場所</t>
  </si>
  <si>
    <t>特例?</t>
  </si>
  <si>
    <t>経緯・根拠（なぜその条件か）</t>
  </si>
  <si>
    <t>R001</t>
  </si>
  <si>
    <t>原作 寄解 糸子（架空）</t>
  </si>
  <si>
    <t>原作の著作権</t>
  </si>
  <si>
    <t>寄解出版（架空）</t>
  </si>
  <si>
    <t>可</t>
  </si>
  <si>
    <t>要相談</t>
  </si>
  <si>
    <t>配信売上（手数料控除前）</t>
  </si>
  <si>
    <t>四半期</t>
  </si>
  <si>
    <t>許諾済</t>
  </si>
  <si>
    <t>原作使用契約 第8条</t>
  </si>
  <si>
    <t>法務 契約書棚 A-12</t>
  </si>
  <si>
    <t>標準の条件。海外は契約時に未定のため、都度相談の約束</t>
  </si>
  <si>
    <t>R002</t>
  </si>
  <si>
    <t>出演 絡糸 ほどき（架空）</t>
  </si>
  <si>
    <t>実演</t>
  </si>
  <si>
    <t>ほどきプロ（架空）</t>
  </si>
  <si>
    <t>不可</t>
  </si>
  <si>
    <t>買い取り</t>
  </si>
  <si>
    <t>—</t>
  </si>
  <si>
    <t>期限なし</t>
  </si>
  <si>
    <t>出演契約書 第5条</t>
  </si>
  <si>
    <t>配信・DVDまで一括払い。海外は含まない（本人の意向）</t>
  </si>
  <si>
    <t>R003</t>
  </si>
  <si>
    <t>出演 結目 ときお（架空）</t>
  </si>
  <si>
    <t>aRma 経由（委任あり）</t>
  </si>
  <si>
    <t>情報料収入と広告料等収入の合計</t>
  </si>
  <si>
    <t>年1回</t>
  </si>
  <si>
    <t>aRma 使用料規程 第11条</t>
  </si>
  <si>
    <t>aRma 申請控え（共有フォルダ）</t>
  </si>
  <si>
    <t>規程どおり。料率は出演者全体の枠。寄与率で按分</t>
  </si>
  <si>
    <t>R004</t>
  </si>
  <si>
    <t>主題歌『ほどける』作詞作曲（架空）</t>
  </si>
  <si>
    <t>音楽の著作権</t>
  </si>
  <si>
    <t>JASRAC</t>
  </si>
  <si>
    <t>団体規程</t>
  </si>
  <si>
    <t>団体の規程による</t>
  </si>
  <si>
    <t>JASRAC 利用許諾</t>
  </si>
  <si>
    <t>音楽担当 フォルダ</t>
  </si>
  <si>
    <t>配信プラットフォームの包括契約の範囲を要確認</t>
  </si>
  <si>
    <t>R005</t>
  </si>
  <si>
    <t>主題歌『ほどける』音源（架空）</t>
  </si>
  <si>
    <t>原盤</t>
  </si>
  <si>
    <t>ヨリトキレコード（架空）</t>
  </si>
  <si>
    <t>固定額</t>
  </si>
  <si>
    <t>年1回更新</t>
  </si>
  <si>
    <t>原盤使用覚書</t>
  </si>
  <si>
    <t>法務 契約書棚 A-13</t>
  </si>
  <si>
    <t>配信のみ1年ごと更新。更新月は3月。DVDは別料金で要相談</t>
  </si>
  <si>
    <t>R006</t>
  </si>
  <si>
    <t>借用写真（糸巻き通りの街並み）（架空）</t>
  </si>
  <si>
    <t>写真の著作権</t>
  </si>
  <si>
    <t>糸巻写真館（架空）</t>
  </si>
  <si>
    <t>提供元メール 2025-09-12</t>
  </si>
  <si>
    <t>共有フォルダ W001/素材</t>
  </si>
  <si>
    <t>番組内のみ。切り出し・海外は不可</t>
  </si>
  <si>
    <t>R007</t>
  </si>
  <si>
    <t>出演 寄道 トキ（架空）</t>
  </si>
  <si>
    <t>より道事務所（架空）</t>
  </si>
  <si>
    <t>広告売上</t>
  </si>
  <si>
    <t>法務 契約書棚 B-03</t>
  </si>
  <si>
    <t>特例</t>
  </si>
  <si>
    <t>今回に限り特別な条件。次回作は標準の条件に戻す約束（2026-04-01 担当メモ）</t>
  </si>
  <si>
    <t>R008</t>
  </si>
  <si>
    <t>BGM（制作用音源）（架空）</t>
  </si>
  <si>
    <t>音楽の著作権・原盤</t>
  </si>
  <si>
    <t>素材サイト 規約</t>
  </si>
  <si>
    <t>素材サイト利用規約 v3</t>
  </si>
  <si>
    <t>DVDは規約上の商用パッケージに当たるため不可。規約の版を保存</t>
  </si>
  <si>
    <t>R009</t>
  </si>
  <si>
    <t>出演 時計 縒介（架空）</t>
  </si>
  <si>
    <t>連絡先 不明</t>
  </si>
  <si>
    <t>未許諾</t>
  </si>
  <si>
    <t>出演契約書（当時）</t>
  </si>
  <si>
    <t>倉庫 2024年箱</t>
  </si>
  <si>
    <t>再配信には再許諾が必要。事務所が解散し連絡先を探索中。見つからなければ裁定制度も検討</t>
  </si>
  <si>
    <t>R010</t>
  </si>
  <si>
    <t>ナレーション 解木 とき子（架空）</t>
  </si>
  <si>
    <t>ときわプロ（架空）</t>
  </si>
  <si>
    <t>ナレーション契約書 第3条</t>
  </si>
  <si>
    <t>支払ID</t>
  </si>
  <si>
    <t>行ID（権利台帳）</t>
  </si>
  <si>
    <t>対象期間</t>
  </si>
  <si>
    <t>支払日</t>
  </si>
  <si>
    <t>明細送付</t>
  </si>
  <si>
    <t>メモ</t>
  </si>
  <si>
    <t>P001</t>
  </si>
  <si>
    <t>2026年7〜9月</t>
  </si>
  <si>
    <t>済</t>
  </si>
  <si>
    <t>四半期分。原資は手数料控除前の配信売上</t>
  </si>
  <si>
    <t>P002</t>
  </si>
  <si>
    <t>2026年1〜12月</t>
  </si>
  <si>
    <t>年1回。原資は情報料＋広告料等。寄与率50%で按分（出演者全体の枠のうち）</t>
  </si>
  <si>
    <t>P003</t>
  </si>
  <si>
    <t>特例料率の行。次回作は標準に戻す</t>
  </si>
  <si>
    <t>作品IDを入力 →</t>
  </si>
  <si>
    <t>権利者の行の数</t>
  </si>
  <si>
    <t>この作品に含まれる権利の数</t>
  </si>
  <si>
    <t>未許諾・確認中の数</t>
  </si>
  <si>
    <t>0でなければ、まだ使えない権利がある</t>
  </si>
  <si>
    <t>期限切れの数（本日時点）</t>
  </si>
  <si>
    <t>0でなければ、更新の申請が必要</t>
  </si>
  <si>
    <t>配信できない権利の数</t>
  </si>
  <si>
    <t>0なら、配信は権利の面では進められる（許諾状況と期限も確認）</t>
  </si>
  <si>
    <t>DVDにできない権利の数</t>
  </si>
  <si>
    <t>0でなければ、DVD化はその権利者と要相談</t>
  </si>
  <si>
    <t>海外に出せない権利の数</t>
  </si>
  <si>
    <t>0でなければ、海外展開はその権利者と要相談</t>
  </si>
  <si>
    <t>特例の条件がある行の数</t>
  </si>
  <si>
    <t>0でなければ、次回の契約で標準に戻すかを確認</t>
  </si>
  <si>
    <t>※ B1の作品IDを変えると、すべて自動で切り替わる。</t>
  </si>
  <si>
    <r>
      <t xml:space="preserve">  </t>
    </r>
    <r>
      <rPr>
        <sz val="11"/>
        <rFont val="MS Gothic"/>
        <family val="2"/>
        <charset val="128"/>
      </rPr>
      <t>作品一覧：作品ごとの基本情報。右側の「権利行の数」「未許諾の数」「期限切れ」は、数式が権利台帳シートを数えて自動で出す</t>
    </r>
    <phoneticPr fontId="8"/>
  </si>
  <si>
    <r>
      <t xml:space="preserve">  </t>
    </r>
    <r>
      <rPr>
        <sz val="11"/>
        <rFont val="MS Gothic"/>
        <family val="2"/>
        <charset val="128"/>
      </rPr>
      <t>権利台帳：作品</t>
    </r>
    <r>
      <rPr>
        <sz val="11"/>
        <rFont val="Arial"/>
        <family val="2"/>
      </rPr>
      <t>×</t>
    </r>
    <r>
      <rPr>
        <sz val="11"/>
        <rFont val="MS Gothic"/>
        <family val="2"/>
        <charset val="128"/>
      </rPr>
      <t>権利者で</t>
    </r>
    <r>
      <rPr>
        <sz val="11"/>
        <rFont val="Arial"/>
        <family val="2"/>
      </rPr>
      <t>1</t>
    </r>
    <r>
      <rPr>
        <sz val="11"/>
        <rFont val="MS Gothic"/>
        <family val="2"/>
        <charset val="128"/>
      </rPr>
      <t>行。ここが本体。見出しが濃い色の列は埋める</t>
    </r>
    <phoneticPr fontId="8"/>
  </si>
  <si>
    <r>
      <t xml:space="preserve">  </t>
    </r>
    <r>
      <rPr>
        <sz val="11"/>
        <rFont val="MS Gothic"/>
        <family val="2"/>
        <charset val="128"/>
      </rPr>
      <t>［青い文字］＝手で入力。［黒・緑の文字］＝数式（触らない）。</t>
    </r>
    <phoneticPr fontId="8"/>
  </si>
  <si>
    <r>
      <t xml:space="preserve">  </t>
    </r>
    <r>
      <rPr>
        <sz val="11"/>
        <rFont val="MS Gothic"/>
        <family val="2"/>
        <charset val="128"/>
      </rPr>
      <t>特例で決めた条件は「特例</t>
    </r>
    <r>
      <rPr>
        <sz val="11"/>
        <rFont val="Arial"/>
        <family val="2"/>
      </rPr>
      <t>?</t>
    </r>
    <r>
      <rPr>
        <sz val="11"/>
        <rFont val="MS Gothic"/>
        <family val="2"/>
        <charset val="128"/>
      </rPr>
      <t>」列に「特例」フラグを立て、理由を「経緯・根拠」に書く。数字だけ残すと、特例が次の作品で標準になります。</t>
    </r>
    <rPh sb="16" eb="17">
      <t xml:space="preserve">レツ </t>
    </rPh>
    <rPh sb="26" eb="27">
      <t xml:space="preserve">タテ </t>
    </rPh>
    <phoneticPr fontId="8"/>
  </si>
  <si>
    <r>
      <t xml:space="preserve">  </t>
    </r>
    <r>
      <rPr>
        <sz val="11"/>
        <rFont val="MS Gothic"/>
        <family val="2"/>
        <charset val="128"/>
      </rPr>
      <t>内容の正確さ等は保証できませんので参考として、ご自由にお使いください（社内利用・改変可）。</t>
    </r>
    <rPh sb="29" eb="30">
      <t xml:space="preserve">ナド </t>
    </rPh>
    <rPh sb="42" eb="44">
      <t xml:space="preserve">サンコウトシテ </t>
    </rPh>
    <phoneticPr fontId="8"/>
  </si>
  <si>
    <r>
      <t xml:space="preserve">  </t>
    </r>
    <r>
      <rPr>
        <u/>
        <sz val="11"/>
        <color theme="10"/>
        <rFont val="ＭＳ Ｐゴシック"/>
        <family val="2"/>
        <charset val="128"/>
        <scheme val="minor"/>
      </rPr>
      <t>解説：https://yoritoki.jp/column/（用語辞典「権利台帳とは」）</t>
    </r>
    <phoneticPr fontId="8"/>
  </si>
  <si>
    <r>
      <t xml:space="preserve">  </t>
    </r>
    <r>
      <rPr>
        <u/>
        <sz val="11"/>
        <color theme="10"/>
        <rFont val="ＭＳ Ｐゴシック"/>
        <family val="2"/>
        <charset val="128"/>
        <scheme val="minor"/>
      </rPr>
      <t>配布元：ヨリトキ https://yoritoki.jp/</t>
    </r>
    <phoneticPr fontId="8"/>
  </si>
  <si>
    <t>期限切れ
（本日時点）</t>
    <phoneticPr fontId="8"/>
  </si>
  <si>
    <t>二次利用まで含めて一括払い。ナレーションは買い取りで済ませることが多く、再配信でも追加の手続きは不要</t>
    <phoneticPr fontId="8"/>
  </si>
  <si>
    <t>支払周期</t>
    <rPh sb="0" eb="2">
      <t xml:space="preserve">シハライ </t>
    </rPh>
    <phoneticPr fontId="8"/>
  </si>
  <si>
    <r>
      <rPr>
        <i/>
        <sz val="11"/>
        <color rgb="FF666666"/>
        <rFont val="MS Gothic"/>
        <family val="2"/>
        <charset val="1"/>
      </rPr>
      <t>※</t>
    </r>
    <r>
      <rPr>
        <i/>
        <sz val="11"/>
        <color rgb="FF666666"/>
        <rFont val="Arial"/>
        <family val="2"/>
      </rPr>
      <t xml:space="preserve"> 1</t>
    </r>
    <r>
      <rPr>
        <i/>
        <sz val="11"/>
        <color rgb="FF666666"/>
        <rFont val="MS Gothic"/>
        <family val="2"/>
        <charset val="128"/>
      </rPr>
      <t>行＝作品</t>
    </r>
    <r>
      <rPr>
        <i/>
        <sz val="11"/>
        <color rgb="FF666666"/>
        <rFont val="Arial"/>
        <family val="2"/>
      </rPr>
      <t>×</t>
    </r>
    <r>
      <rPr>
        <i/>
        <sz val="11"/>
        <color rgb="FF666666"/>
        <rFont val="MS Gothic"/>
        <family val="2"/>
        <charset val="128"/>
      </rPr>
      <t>権利者。見出しが濃い色の列は埋める。</t>
    </r>
    <phoneticPr fontId="8"/>
  </si>
  <si>
    <r>
      <rPr>
        <i/>
        <sz val="11"/>
        <color rgb="FF666666"/>
        <rFont val="MS Gothic"/>
        <family val="2"/>
        <charset val="1"/>
      </rPr>
      <t>※</t>
    </r>
    <r>
      <rPr>
        <i/>
        <sz val="11"/>
        <color rgb="FF666666"/>
        <rFont val="Arial"/>
        <family val="2"/>
      </rPr>
      <t xml:space="preserve"> B</t>
    </r>
    <r>
      <rPr>
        <i/>
        <sz val="11"/>
        <color rgb="FF666666"/>
        <rFont val="MS Gothic"/>
        <family val="2"/>
        <charset val="128"/>
      </rPr>
      <t>列に権利台帳の行</t>
    </r>
    <r>
      <rPr>
        <i/>
        <sz val="11"/>
        <color rgb="FF666666"/>
        <rFont val="Arial"/>
        <family val="2"/>
      </rPr>
      <t>ID</t>
    </r>
    <r>
      <rPr>
        <i/>
        <sz val="11"/>
        <color rgb="FF666666"/>
        <rFont val="MS Gothic"/>
        <family val="2"/>
        <charset val="128"/>
      </rPr>
      <t>を入れると、権利者と料率が自動で入る。</t>
    </r>
    <r>
      <rPr>
        <i/>
        <sz val="11"/>
        <color rgb="FF666666"/>
        <rFont val="Arial"/>
        <family val="2"/>
      </rPr>
      <t>E</t>
    </r>
    <r>
      <rPr>
        <i/>
        <sz val="11"/>
        <color rgb="FF666666"/>
        <rFont val="MS Gothic"/>
        <family val="2"/>
        <charset val="128"/>
      </rPr>
      <t>列に原資の額を入れると計算額が出る。固定額・買い取りの行は料率が空になるので、支払額は</t>
    </r>
    <r>
      <rPr>
        <i/>
        <sz val="11"/>
        <color rgb="FF666666"/>
        <rFont val="Arial"/>
        <family val="2"/>
      </rPr>
      <t>E</t>
    </r>
    <r>
      <rPr>
        <i/>
        <sz val="11"/>
        <color rgb="FF666666"/>
        <rFont val="MS Gothic"/>
        <family val="2"/>
        <charset val="128"/>
      </rPr>
      <t>列に直接入れる。</t>
    </r>
    <phoneticPr fontId="8"/>
  </si>
  <si>
    <t>按分後の額</t>
    <phoneticPr fontId="8"/>
  </si>
  <si>
    <t>寄与率</t>
    <phoneticPr fontId="8"/>
  </si>
  <si>
    <t>計算額</t>
    <phoneticPr fontId="8"/>
  </si>
  <si>
    <t>料率</t>
    <phoneticPr fontId="8"/>
  </si>
  <si>
    <t>原資の額</t>
    <phoneticPr fontId="8"/>
  </si>
  <si>
    <t>権利者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</si>
</sst>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\-mm\-dd"/>
    <numFmt numFmtId="177" formatCode="0.0%"/>
    <numFmt numFmtId="178" formatCode="#,##0&quot;円&quot;"/>
  </numFmts>
  <fonts count="17">
    <font>
      <sz val="11"/>
      <color theme="1"/>
      <name val="ＭＳ Ｐゴシック"/>
      <family val="2"/>
      <scheme val="minor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FFFFFF"/>
      <name val="Arial"/>
      <family val="2"/>
    </font>
    <font>
      <sz val="11"/>
      <color rgb="FF0000FF"/>
      <name val="Arial"/>
      <family val="2"/>
    </font>
    <font>
      <i/>
      <sz val="11"/>
      <color rgb="FF666666"/>
      <name val="Arial"/>
      <family val="2"/>
    </font>
    <font>
      <sz val="11"/>
      <color rgb="FF008000"/>
      <name val="Arial"/>
      <family val="2"/>
    </font>
    <font>
      <sz val="6"/>
      <name val="ＭＳ Ｐゴシック"/>
      <family val="3"/>
      <charset val="128"/>
      <scheme val="minor"/>
    </font>
    <font>
      <sz val="11"/>
      <name val="MS Gothic"/>
      <family val="2"/>
      <charset val="128"/>
    </font>
    <font>
      <u/>
      <sz val="11"/>
      <color theme="10"/>
      <name val="ＭＳ Ｐゴシック"/>
      <family val="2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1"/>
      <color rgb="FFFFFFFF"/>
      <name val="MS Gothic"/>
      <family val="2"/>
      <charset val="128"/>
    </font>
    <font>
      <i/>
      <sz val="11"/>
      <color rgb="FF666666"/>
      <name val="MS Gothic"/>
      <family val="2"/>
      <charset val="1"/>
    </font>
    <font>
      <i/>
      <sz val="11"/>
      <color rgb="FF666666"/>
      <name val="MS Gothic"/>
      <family val="2"/>
      <charset val="128"/>
    </font>
    <font>
      <i/>
      <sz val="11"/>
      <color rgb="FF666666"/>
      <name val="Arial"/>
      <family val="2"/>
      <charset val="1"/>
    </font>
    <font>
      <sz val="11"/>
      <color rgb="FF0000FF"/>
      <name val="MS Gothic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rgb="FF111418"/>
      </patternFill>
    </fill>
    <fill>
      <patternFill patternType="solid">
        <fgColor rgb="FF8A6D00"/>
      </patternFill>
    </fill>
    <fill>
      <patternFill patternType="solid">
        <fgColor rgb="FFFFF3A3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176" fontId="5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6" fillId="0" borderId="0" xfId="0" applyFont="1"/>
    <xf numFmtId="177" fontId="5" fillId="0" borderId="1" xfId="0" applyNumberFormat="1" applyFont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178" fontId="5" fillId="0" borderId="1" xfId="0" applyNumberFormat="1" applyFont="1" applyBorder="1" applyAlignment="1">
      <alignment vertical="top" wrapText="1"/>
    </xf>
    <xf numFmtId="177" fontId="7" fillId="0" borderId="1" xfId="0" applyNumberFormat="1" applyFont="1" applyBorder="1" applyAlignment="1">
      <alignment vertical="top" wrapText="1"/>
    </xf>
    <xf numFmtId="178" fontId="2" fillId="0" borderId="1" xfId="0" applyNumberFormat="1" applyFont="1" applyBorder="1" applyAlignment="1">
      <alignment vertical="top" wrapText="1"/>
    </xf>
    <xf numFmtId="9" fontId="5" fillId="0" borderId="1" xfId="0" applyNumberFormat="1" applyFont="1" applyBorder="1" applyAlignment="1">
      <alignment vertical="top" wrapText="1"/>
    </xf>
    <xf numFmtId="0" fontId="3" fillId="0" borderId="0" xfId="0" applyFont="1"/>
    <xf numFmtId="0" fontId="5" fillId="4" borderId="1" xfId="0" applyFont="1" applyFill="1" applyBorder="1"/>
    <xf numFmtId="0" fontId="7" fillId="0" borderId="0" xfId="0" applyFont="1"/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0" fillId="0" borderId="0" xfId="1" applyAlignment="1">
      <alignment wrapText="1"/>
    </xf>
    <xf numFmtId="0" fontId="1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5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top" wrapText="1"/>
    </xf>
    <xf numFmtId="176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0" fillId="0" borderId="0" xfId="0" applyAlignment="1">
      <alignment horizontal="right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yoritoki.jp/column/" TargetMode="External"/><Relationship Id="rId1" Type="http://schemas.openxmlformats.org/officeDocument/2006/relationships/hyperlink" Target="https://yoritoki.jp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27"/>
  <sheetViews>
    <sheetView tabSelected="1" zoomScaleNormal="100" workbookViewId="0"/>
  </sheetViews>
  <sheetFormatPr baseColWidth="10" defaultColWidth="8.83203125" defaultRowHeight="14"/>
  <cols>
    <col min="1" max="1" width="4" customWidth="1"/>
    <col min="2" max="2" width="112" customWidth="1"/>
  </cols>
  <sheetData>
    <row r="1" spans="2:2" ht="19">
      <c r="B1" s="1" t="s">
        <v>0</v>
      </c>
    </row>
    <row r="2" spans="2:2">
      <c r="B2" s="2"/>
    </row>
    <row r="3" spans="2:2" ht="15">
      <c r="B3" s="3" t="s">
        <v>1</v>
      </c>
    </row>
    <row r="4" spans="2:2" ht="15">
      <c r="B4" s="2" t="s">
        <v>2</v>
      </c>
    </row>
    <row r="5" spans="2:2" ht="15">
      <c r="B5" s="2" t="s">
        <v>3</v>
      </c>
    </row>
    <row r="6" spans="2:2" ht="15">
      <c r="B6" s="2" t="s">
        <v>4</v>
      </c>
    </row>
    <row r="7" spans="2:2" ht="15">
      <c r="B7" s="2" t="s">
        <v>5</v>
      </c>
    </row>
    <row r="8" spans="2:2" ht="15">
      <c r="B8" s="2" t="s">
        <v>6</v>
      </c>
    </row>
    <row r="9" spans="2:2" ht="15">
      <c r="B9" s="2" t="s">
        <v>7</v>
      </c>
    </row>
    <row r="10" spans="2:2">
      <c r="B10" s="2"/>
    </row>
    <row r="11" spans="2:2" ht="15">
      <c r="B11" s="3" t="s">
        <v>8</v>
      </c>
    </row>
    <row r="12" spans="2:2" ht="15">
      <c r="B12" s="2" t="s">
        <v>163</v>
      </c>
    </row>
    <row r="13" spans="2:2" ht="15">
      <c r="B13" s="2" t="s">
        <v>164</v>
      </c>
    </row>
    <row r="14" spans="2:2" ht="15">
      <c r="B14" s="2" t="s">
        <v>9</v>
      </c>
    </row>
    <row r="15" spans="2:2" ht="15">
      <c r="B15" s="2" t="s">
        <v>10</v>
      </c>
    </row>
    <row r="16" spans="2:2">
      <c r="B16" s="2"/>
    </row>
    <row r="17" spans="2:2" ht="15">
      <c r="B17" s="3" t="s">
        <v>11</v>
      </c>
    </row>
    <row r="18" spans="2:2" ht="15">
      <c r="B18" s="2" t="s">
        <v>165</v>
      </c>
    </row>
    <row r="19" spans="2:2" ht="15">
      <c r="B19" s="2" t="s">
        <v>12</v>
      </c>
    </row>
    <row r="20" spans="2:2" ht="30">
      <c r="B20" s="2" t="s">
        <v>166</v>
      </c>
    </row>
    <row r="21" spans="2:2">
      <c r="B21" s="2"/>
    </row>
    <row r="22" spans="2:2" ht="15">
      <c r="B22" s="3" t="s">
        <v>13</v>
      </c>
    </row>
    <row r="23" spans="2:2" ht="15">
      <c r="B23" s="2" t="s">
        <v>14</v>
      </c>
    </row>
    <row r="24" spans="2:2" ht="30">
      <c r="B24" s="2" t="s">
        <v>15</v>
      </c>
    </row>
    <row r="25" spans="2:2" ht="15">
      <c r="B25" s="2" t="s">
        <v>167</v>
      </c>
    </row>
    <row r="26" spans="2:2" ht="15">
      <c r="B26" s="21" t="s">
        <v>168</v>
      </c>
    </row>
    <row r="27" spans="2:2" ht="15">
      <c r="B27" s="21" t="s">
        <v>169</v>
      </c>
    </row>
  </sheetData>
  <phoneticPr fontId="8"/>
  <hyperlinks>
    <hyperlink ref="B27" r:id="rId1" display="  配布元：ヨリトキ https://yoritoki.jp/　解説：https://yoritoki.jp/column/（用語辞典「権利台帳とは」）" xr:uid="{41D8D91A-1825-5B45-B42A-2A0D4D10F654}"/>
    <hyperlink ref="B26" r:id="rId2" xr:uid="{CF72BD3E-115C-DA48-BCFC-D90D6BE8E72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baseColWidth="10" defaultColWidth="8.83203125" defaultRowHeight="14"/>
  <cols>
    <col min="1" max="1" width="9" customWidth="1"/>
    <col min="2" max="2" width="39.6640625" bestFit="1" customWidth="1"/>
    <col min="3" max="3" width="17.1640625" customWidth="1"/>
    <col min="4" max="4" width="12" customWidth="1"/>
    <col min="5" max="5" width="24" customWidth="1"/>
    <col min="6" max="8" width="12.5" customWidth="1"/>
    <col min="9" max="9" width="24" customWidth="1"/>
  </cols>
  <sheetData>
    <row r="1" spans="1:9" ht="34" customHeight="1">
      <c r="A1" s="23" t="s">
        <v>16</v>
      </c>
      <c r="B1" s="23" t="s">
        <v>17</v>
      </c>
      <c r="C1" s="23" t="s">
        <v>18</v>
      </c>
      <c r="D1" s="23" t="s">
        <v>19</v>
      </c>
      <c r="E1" s="23" t="s">
        <v>20</v>
      </c>
      <c r="F1" s="23" t="s">
        <v>21</v>
      </c>
      <c r="G1" s="23" t="s">
        <v>22</v>
      </c>
      <c r="H1" s="24" t="s">
        <v>170</v>
      </c>
      <c r="I1" s="23" t="s">
        <v>23</v>
      </c>
    </row>
    <row r="2" spans="1:9" ht="30">
      <c r="A2" s="5" t="s">
        <v>24</v>
      </c>
      <c r="B2" s="5" t="s">
        <v>25</v>
      </c>
      <c r="C2" s="5" t="s">
        <v>26</v>
      </c>
      <c r="D2" s="6">
        <v>45935</v>
      </c>
      <c r="E2" s="5" t="s">
        <v>27</v>
      </c>
      <c r="F2" s="7">
        <f>COUNTIF(権利台帳!$B:$B,A2)</f>
        <v>6</v>
      </c>
      <c r="G2" s="7">
        <f>COUNTIFS(権利台帳!$B:$B,A2,権利台帳!$N:$N,"未許諾")</f>
        <v>0</v>
      </c>
      <c r="H2" s="7">
        <f ca="1">SUMPRODUCT((権利台帳!$B$2:$B$200=A2)*(権利台帳!$L$2:$L$200&lt;&gt;"")*(権利台帳!$L$2:$L$200&lt;&gt;"期限なし")*(権利台帳!$L$2:$L$200&lt;TODAY()))</f>
        <v>0</v>
      </c>
      <c r="I2" s="5"/>
    </row>
    <row r="3" spans="1:9" ht="30">
      <c r="A3" s="5" t="s">
        <v>28</v>
      </c>
      <c r="B3" s="5" t="s">
        <v>29</v>
      </c>
      <c r="C3" s="5" t="s">
        <v>30</v>
      </c>
      <c r="D3" s="6">
        <v>46124</v>
      </c>
      <c r="E3" s="5" t="s">
        <v>31</v>
      </c>
      <c r="F3" s="7">
        <f>COUNTIF(権利台帳!$B:$B,A3)</f>
        <v>2</v>
      </c>
      <c r="G3" s="7">
        <f>COUNTIFS(権利台帳!$B:$B,A3,権利台帳!$N:$N,"未許諾")</f>
        <v>0</v>
      </c>
      <c r="H3" s="7">
        <f ca="1">SUMPRODUCT((権利台帳!$B$2:$B$200=A3)*(権利台帳!$L$2:$L$200&lt;&gt;"")*(権利台帳!$L$2:$L$200&lt;&gt;"期限なし")*(権利台帳!$L$2:$L$200&lt;TODAY()))</f>
        <v>0</v>
      </c>
      <c r="I3" s="5"/>
    </row>
    <row r="4" spans="1:9" ht="30">
      <c r="A4" s="5" t="s">
        <v>32</v>
      </c>
      <c r="B4" s="5" t="s">
        <v>33</v>
      </c>
      <c r="C4" s="5" t="s">
        <v>34</v>
      </c>
      <c r="D4" s="6">
        <v>45493</v>
      </c>
      <c r="E4" s="5" t="s">
        <v>35</v>
      </c>
      <c r="F4" s="7">
        <f>COUNTIF(権利台帳!$B:$B,A4)</f>
        <v>2</v>
      </c>
      <c r="G4" s="7">
        <f>COUNTIFS(権利台帳!$B:$B,A4,権利台帳!$N:$N,"未許諾")</f>
        <v>1</v>
      </c>
      <c r="H4" s="7">
        <f ca="1">SUMPRODUCT((権利台帳!$B$2:$B$200=A4)*(権利台帳!$L$2:$L$200&lt;&gt;"")*(権利台帳!$L$2:$L$200&lt;&gt;"期限なし")*(権利台帳!$L$2:$L$200&lt;TODAY()))</f>
        <v>1</v>
      </c>
      <c r="I4" s="5"/>
    </row>
    <row r="6" spans="1:9">
      <c r="A6" s="8" t="s">
        <v>36</v>
      </c>
    </row>
  </sheetData>
  <phoneticPr fontId="8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3"/>
  <sheetViews>
    <sheetView workbookViewId="0">
      <pane xSplit="3" ySplit="1" topLeftCell="D2" activePane="bottomRight" state="frozen"/>
      <selection pane="topRight"/>
      <selection pane="bottomLeft"/>
      <selection pane="bottomRight"/>
    </sheetView>
  </sheetViews>
  <sheetFormatPr baseColWidth="10" defaultColWidth="8.83203125" defaultRowHeight="14"/>
  <cols>
    <col min="1" max="1" width="7" customWidth="1"/>
    <col min="2" max="2" width="8" customWidth="1"/>
    <col min="3" max="3" width="39.6640625" bestFit="1" customWidth="1"/>
    <col min="4" max="4" width="14" customWidth="1"/>
    <col min="5" max="5" width="24" customWidth="1"/>
    <col min="6" max="8" width="10" customWidth="1"/>
    <col min="9" max="9" width="12" customWidth="1"/>
    <col min="10" max="10" width="8" customWidth="1"/>
    <col min="11" max="11" width="24" customWidth="1"/>
    <col min="12" max="12" width="12" style="30" customWidth="1"/>
    <col min="13" max="13" width="12" customWidth="1"/>
    <col min="14" max="14" width="10" customWidth="1"/>
    <col min="15" max="15" width="24" customWidth="1"/>
    <col min="16" max="16" width="22" customWidth="1"/>
    <col min="17" max="17" width="8" customWidth="1"/>
    <col min="18" max="18" width="99" bestFit="1" customWidth="1"/>
  </cols>
  <sheetData>
    <row r="1" spans="1:18" ht="34" customHeight="1">
      <c r="A1" s="23" t="s">
        <v>37</v>
      </c>
      <c r="B1" s="23" t="s">
        <v>16</v>
      </c>
      <c r="C1" s="23" t="s">
        <v>38</v>
      </c>
      <c r="D1" s="23" t="s">
        <v>39</v>
      </c>
      <c r="E1" s="23" t="s">
        <v>40</v>
      </c>
      <c r="F1" s="26" t="s">
        <v>41</v>
      </c>
      <c r="G1" s="26" t="s">
        <v>42</v>
      </c>
      <c r="H1" s="26" t="s">
        <v>43</v>
      </c>
      <c r="I1" s="26" t="s">
        <v>44</v>
      </c>
      <c r="J1" s="23" t="s">
        <v>45</v>
      </c>
      <c r="K1" s="26" t="s">
        <v>46</v>
      </c>
      <c r="L1" s="26" t="s">
        <v>47</v>
      </c>
      <c r="M1" s="24" t="s">
        <v>172</v>
      </c>
      <c r="N1" s="26" t="s">
        <v>48</v>
      </c>
      <c r="O1" s="23" t="s">
        <v>49</v>
      </c>
      <c r="P1" s="23" t="s">
        <v>50</v>
      </c>
      <c r="Q1" s="23" t="s">
        <v>51</v>
      </c>
      <c r="R1" s="26" t="s">
        <v>52</v>
      </c>
    </row>
    <row r="2" spans="1:18" ht="48" customHeight="1">
      <c r="A2" s="5" t="s">
        <v>53</v>
      </c>
      <c r="B2" s="5" t="s">
        <v>24</v>
      </c>
      <c r="C2" s="5" t="s">
        <v>54</v>
      </c>
      <c r="D2" s="5" t="s">
        <v>55</v>
      </c>
      <c r="E2" s="5" t="s">
        <v>56</v>
      </c>
      <c r="F2" s="5" t="s">
        <v>57</v>
      </c>
      <c r="G2" s="5" t="s">
        <v>57</v>
      </c>
      <c r="H2" s="5" t="s">
        <v>58</v>
      </c>
      <c r="I2" s="5" t="s">
        <v>45</v>
      </c>
      <c r="J2" s="9">
        <v>0.04</v>
      </c>
      <c r="K2" s="5" t="s">
        <v>59</v>
      </c>
      <c r="L2" s="28">
        <v>47760</v>
      </c>
      <c r="M2" s="5" t="s">
        <v>60</v>
      </c>
      <c r="N2" s="5" t="s">
        <v>61</v>
      </c>
      <c r="O2" s="5" t="s">
        <v>62</v>
      </c>
      <c r="P2" s="5" t="s">
        <v>63</v>
      </c>
      <c r="Q2" s="5"/>
      <c r="R2" s="5" t="s">
        <v>64</v>
      </c>
    </row>
    <row r="3" spans="1:18" ht="48" customHeight="1">
      <c r="A3" s="5" t="s">
        <v>65</v>
      </c>
      <c r="B3" s="5" t="s">
        <v>24</v>
      </c>
      <c r="C3" s="5" t="s">
        <v>66</v>
      </c>
      <c r="D3" s="5" t="s">
        <v>67</v>
      </c>
      <c r="E3" s="5" t="s">
        <v>68</v>
      </c>
      <c r="F3" s="5" t="s">
        <v>57</v>
      </c>
      <c r="G3" s="5" t="s">
        <v>57</v>
      </c>
      <c r="H3" s="5" t="s">
        <v>69</v>
      </c>
      <c r="I3" s="5" t="s">
        <v>70</v>
      </c>
      <c r="J3" s="5"/>
      <c r="K3" s="5" t="s">
        <v>71</v>
      </c>
      <c r="L3" s="29" t="s">
        <v>72</v>
      </c>
      <c r="M3" s="5" t="s">
        <v>71</v>
      </c>
      <c r="N3" s="5" t="s">
        <v>61</v>
      </c>
      <c r="O3" s="5" t="s">
        <v>73</v>
      </c>
      <c r="P3" s="5" t="s">
        <v>63</v>
      </c>
      <c r="Q3" s="5"/>
      <c r="R3" s="5" t="s">
        <v>74</v>
      </c>
    </row>
    <row r="4" spans="1:18" ht="48" customHeight="1">
      <c r="A4" s="5" t="s">
        <v>75</v>
      </c>
      <c r="B4" s="5" t="s">
        <v>24</v>
      </c>
      <c r="C4" s="5" t="s">
        <v>76</v>
      </c>
      <c r="D4" s="5" t="s">
        <v>67</v>
      </c>
      <c r="E4" s="5" t="s">
        <v>77</v>
      </c>
      <c r="F4" s="5" t="s">
        <v>57</v>
      </c>
      <c r="G4" s="5" t="s">
        <v>57</v>
      </c>
      <c r="H4" s="5" t="s">
        <v>57</v>
      </c>
      <c r="I4" s="5" t="s">
        <v>45</v>
      </c>
      <c r="J4" s="9">
        <v>0.1</v>
      </c>
      <c r="K4" s="5" t="s">
        <v>78</v>
      </c>
      <c r="L4" s="28">
        <v>46387</v>
      </c>
      <c r="M4" s="5" t="s">
        <v>79</v>
      </c>
      <c r="N4" s="5" t="s">
        <v>61</v>
      </c>
      <c r="O4" s="5" t="s">
        <v>80</v>
      </c>
      <c r="P4" s="5" t="s">
        <v>81</v>
      </c>
      <c r="Q4" s="5"/>
      <c r="R4" s="5" t="s">
        <v>82</v>
      </c>
    </row>
    <row r="5" spans="1:18" ht="48" customHeight="1">
      <c r="A5" s="5" t="s">
        <v>83</v>
      </c>
      <c r="B5" s="5" t="s">
        <v>24</v>
      </c>
      <c r="C5" s="5" t="s">
        <v>84</v>
      </c>
      <c r="D5" s="5" t="s">
        <v>85</v>
      </c>
      <c r="E5" s="5" t="s">
        <v>86</v>
      </c>
      <c r="F5" s="5" t="s">
        <v>57</v>
      </c>
      <c r="G5" s="5" t="s">
        <v>57</v>
      </c>
      <c r="H5" s="5" t="s">
        <v>57</v>
      </c>
      <c r="I5" s="5" t="s">
        <v>87</v>
      </c>
      <c r="J5" s="5"/>
      <c r="K5" s="5" t="s">
        <v>88</v>
      </c>
      <c r="L5" s="29" t="s">
        <v>71</v>
      </c>
      <c r="M5" s="5" t="s">
        <v>88</v>
      </c>
      <c r="N5" s="5" t="s">
        <v>61</v>
      </c>
      <c r="O5" s="5" t="s">
        <v>89</v>
      </c>
      <c r="P5" s="5" t="s">
        <v>90</v>
      </c>
      <c r="Q5" s="5"/>
      <c r="R5" s="5" t="s">
        <v>91</v>
      </c>
    </row>
    <row r="6" spans="1:18" ht="48" customHeight="1">
      <c r="A6" s="5" t="s">
        <v>92</v>
      </c>
      <c r="B6" s="5" t="s">
        <v>24</v>
      </c>
      <c r="C6" s="5" t="s">
        <v>93</v>
      </c>
      <c r="D6" s="5" t="s">
        <v>94</v>
      </c>
      <c r="E6" s="5" t="s">
        <v>95</v>
      </c>
      <c r="F6" s="5" t="s">
        <v>57</v>
      </c>
      <c r="G6" s="5" t="s">
        <v>69</v>
      </c>
      <c r="H6" s="5" t="s">
        <v>69</v>
      </c>
      <c r="I6" s="5" t="s">
        <v>96</v>
      </c>
      <c r="J6" s="5"/>
      <c r="K6" s="5" t="s">
        <v>71</v>
      </c>
      <c r="L6" s="28">
        <v>46477</v>
      </c>
      <c r="M6" s="5" t="s">
        <v>97</v>
      </c>
      <c r="N6" s="5" t="s">
        <v>61</v>
      </c>
      <c r="O6" s="5" t="s">
        <v>98</v>
      </c>
      <c r="P6" s="5" t="s">
        <v>99</v>
      </c>
      <c r="Q6" s="5"/>
      <c r="R6" s="5" t="s">
        <v>100</v>
      </c>
    </row>
    <row r="7" spans="1:18" ht="48" customHeight="1">
      <c r="A7" s="5" t="s">
        <v>101</v>
      </c>
      <c r="B7" s="5" t="s">
        <v>24</v>
      </c>
      <c r="C7" s="5" t="s">
        <v>102</v>
      </c>
      <c r="D7" s="5" t="s">
        <v>103</v>
      </c>
      <c r="E7" s="5" t="s">
        <v>104</v>
      </c>
      <c r="F7" s="5" t="s">
        <v>57</v>
      </c>
      <c r="G7" s="5" t="s">
        <v>57</v>
      </c>
      <c r="H7" s="5" t="s">
        <v>69</v>
      </c>
      <c r="I7" s="5" t="s">
        <v>96</v>
      </c>
      <c r="J7" s="5"/>
      <c r="K7" s="5" t="s">
        <v>71</v>
      </c>
      <c r="L7" s="29" t="s">
        <v>72</v>
      </c>
      <c r="M7" s="5" t="s">
        <v>71</v>
      </c>
      <c r="N7" s="5" t="s">
        <v>61</v>
      </c>
      <c r="O7" s="5" t="s">
        <v>105</v>
      </c>
      <c r="P7" s="5" t="s">
        <v>106</v>
      </c>
      <c r="Q7" s="5"/>
      <c r="R7" s="5" t="s">
        <v>107</v>
      </c>
    </row>
    <row r="8" spans="1:18" ht="48" customHeight="1">
      <c r="A8" s="5" t="s">
        <v>108</v>
      </c>
      <c r="B8" s="5" t="s">
        <v>28</v>
      </c>
      <c r="C8" s="5" t="s">
        <v>109</v>
      </c>
      <c r="D8" s="5" t="s">
        <v>67</v>
      </c>
      <c r="E8" s="5" t="s">
        <v>110</v>
      </c>
      <c r="F8" s="5" t="s">
        <v>57</v>
      </c>
      <c r="G8" s="5" t="s">
        <v>69</v>
      </c>
      <c r="H8" s="5" t="s">
        <v>69</v>
      </c>
      <c r="I8" s="5" t="s">
        <v>45</v>
      </c>
      <c r="J8" s="9">
        <v>0.08</v>
      </c>
      <c r="K8" s="5" t="s">
        <v>111</v>
      </c>
      <c r="L8" s="28">
        <v>46488</v>
      </c>
      <c r="M8" s="5" t="s">
        <v>60</v>
      </c>
      <c r="N8" s="5" t="s">
        <v>61</v>
      </c>
      <c r="O8" s="5" t="s">
        <v>73</v>
      </c>
      <c r="P8" s="5" t="s">
        <v>112</v>
      </c>
      <c r="Q8" s="10" t="s">
        <v>113</v>
      </c>
      <c r="R8" s="5" t="s">
        <v>114</v>
      </c>
    </row>
    <row r="9" spans="1:18" ht="48" customHeight="1">
      <c r="A9" s="5" t="s">
        <v>115</v>
      </c>
      <c r="B9" s="5" t="s">
        <v>28</v>
      </c>
      <c r="C9" s="5" t="s">
        <v>116</v>
      </c>
      <c r="D9" s="5" t="s">
        <v>117</v>
      </c>
      <c r="E9" s="5" t="s">
        <v>118</v>
      </c>
      <c r="F9" s="5" t="s">
        <v>57</v>
      </c>
      <c r="G9" s="5" t="s">
        <v>69</v>
      </c>
      <c r="H9" s="5" t="s">
        <v>57</v>
      </c>
      <c r="I9" s="5" t="s">
        <v>96</v>
      </c>
      <c r="J9" s="5"/>
      <c r="K9" s="5" t="s">
        <v>71</v>
      </c>
      <c r="L9" s="29" t="s">
        <v>72</v>
      </c>
      <c r="M9" s="5" t="s">
        <v>71</v>
      </c>
      <c r="N9" s="5" t="s">
        <v>61</v>
      </c>
      <c r="O9" s="5" t="s">
        <v>119</v>
      </c>
      <c r="P9" s="5" t="s">
        <v>90</v>
      </c>
      <c r="Q9" s="5"/>
      <c r="R9" s="5" t="s">
        <v>120</v>
      </c>
    </row>
    <row r="10" spans="1:18" ht="48" customHeight="1">
      <c r="A10" s="5" t="s">
        <v>121</v>
      </c>
      <c r="B10" s="5" t="s">
        <v>32</v>
      </c>
      <c r="C10" s="5" t="s">
        <v>122</v>
      </c>
      <c r="D10" s="5" t="s">
        <v>67</v>
      </c>
      <c r="E10" s="5" t="s">
        <v>123</v>
      </c>
      <c r="F10" s="5" t="s">
        <v>57</v>
      </c>
      <c r="G10" s="5" t="s">
        <v>69</v>
      </c>
      <c r="H10" s="5" t="s">
        <v>69</v>
      </c>
      <c r="I10" s="5" t="s">
        <v>45</v>
      </c>
      <c r="J10" s="9">
        <v>0.1</v>
      </c>
      <c r="K10" s="5" t="s">
        <v>78</v>
      </c>
      <c r="L10" s="28">
        <v>45857</v>
      </c>
      <c r="M10" s="5" t="s">
        <v>79</v>
      </c>
      <c r="N10" s="5" t="s">
        <v>124</v>
      </c>
      <c r="O10" s="5" t="s">
        <v>125</v>
      </c>
      <c r="P10" s="5" t="s">
        <v>126</v>
      </c>
      <c r="Q10" s="5"/>
      <c r="R10" s="5" t="s">
        <v>127</v>
      </c>
    </row>
    <row r="11" spans="1:18" ht="48" customHeight="1">
      <c r="A11" s="5" t="s">
        <v>128</v>
      </c>
      <c r="B11" s="5" t="s">
        <v>32</v>
      </c>
      <c r="C11" s="5" t="s">
        <v>129</v>
      </c>
      <c r="D11" s="5" t="s">
        <v>67</v>
      </c>
      <c r="E11" s="5" t="s">
        <v>130</v>
      </c>
      <c r="F11" s="5" t="s">
        <v>57</v>
      </c>
      <c r="G11" s="5" t="s">
        <v>57</v>
      </c>
      <c r="H11" s="5" t="s">
        <v>57</v>
      </c>
      <c r="I11" s="5" t="s">
        <v>70</v>
      </c>
      <c r="J11" s="5"/>
      <c r="K11" s="5" t="s">
        <v>71</v>
      </c>
      <c r="L11" s="29" t="s">
        <v>72</v>
      </c>
      <c r="M11" s="5" t="s">
        <v>71</v>
      </c>
      <c r="N11" s="5" t="s">
        <v>61</v>
      </c>
      <c r="O11" s="5" t="s">
        <v>131</v>
      </c>
      <c r="P11" s="5" t="s">
        <v>126</v>
      </c>
      <c r="Q11" s="5"/>
      <c r="R11" s="27" t="s">
        <v>171</v>
      </c>
    </row>
    <row r="13" spans="1:18">
      <c r="A13" s="25" t="s">
        <v>173</v>
      </c>
    </row>
  </sheetData>
  <phoneticPr fontId="8"/>
  <dataValidations count="4">
    <dataValidation type="list" allowBlank="1" sqref="F2:H200" xr:uid="{00000000-0002-0000-0200-000000000000}">
      <formula1>"可,不可,要相談"</formula1>
    </dataValidation>
    <dataValidation type="list" allowBlank="1" sqref="I2:I200" xr:uid="{00000000-0002-0000-0200-000001000000}">
      <formula1>"料率,固定額,買い取り,団体規程"</formula1>
    </dataValidation>
    <dataValidation type="list" allowBlank="1" sqref="N2:N200" xr:uid="{00000000-0002-0000-0200-000002000000}">
      <formula1>"許諾済,未許諾,確認中,不可"</formula1>
    </dataValidation>
    <dataValidation type="list" allowBlank="1" sqref="Q2:Q200" xr:uid="{00000000-0002-0000-0200-000003000000}">
      <formula1>"特例,"</formula1>
    </dataValidation>
  </dataValidations>
  <pageMargins left="0.75" right="0.75" top="1" bottom="1" header="0.5" footer="0.5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"/>
  <sheetViews>
    <sheetView workbookViewId="0">
      <pane xSplit="2" ySplit="1" topLeftCell="C2" activePane="bottomRight" state="frozen"/>
      <selection pane="topRight"/>
      <selection pane="bottomLeft"/>
      <selection pane="bottomRight"/>
    </sheetView>
  </sheetViews>
  <sheetFormatPr baseColWidth="10" defaultColWidth="8.83203125" defaultRowHeight="14"/>
  <cols>
    <col min="1" max="1" width="8" customWidth="1"/>
    <col min="2" max="2" width="17.1640625" bestFit="1" customWidth="1"/>
    <col min="3" max="3" width="26" customWidth="1"/>
    <col min="4" max="4" width="14" customWidth="1"/>
    <col min="5" max="5" width="16" customWidth="1"/>
    <col min="6" max="6" width="10" customWidth="1"/>
    <col min="7" max="7" width="12" customWidth="1"/>
    <col min="8" max="8" width="10" customWidth="1"/>
    <col min="9" max="9" width="14" customWidth="1"/>
    <col min="10" max="10" width="12" customWidth="1"/>
    <col min="11" max="11" width="10" customWidth="1"/>
    <col min="12" max="12" width="40" customWidth="1"/>
  </cols>
  <sheetData>
    <row r="1" spans="1:12" ht="34" customHeight="1">
      <c r="A1" s="4" t="s">
        <v>132</v>
      </c>
      <c r="B1" s="4" t="s">
        <v>133</v>
      </c>
      <c r="C1" s="22" t="s">
        <v>180</v>
      </c>
      <c r="D1" s="4" t="s">
        <v>134</v>
      </c>
      <c r="E1" s="22" t="s">
        <v>179</v>
      </c>
      <c r="F1" s="22" t="s">
        <v>178</v>
      </c>
      <c r="G1" s="22" t="s">
        <v>177</v>
      </c>
      <c r="H1" s="22" t="s">
        <v>176</v>
      </c>
      <c r="I1" s="22" t="s">
        <v>175</v>
      </c>
      <c r="J1" s="4" t="s">
        <v>135</v>
      </c>
      <c r="K1" s="4" t="s">
        <v>136</v>
      </c>
      <c r="L1" s="4" t="s">
        <v>137</v>
      </c>
    </row>
    <row r="2" spans="1:12" ht="15">
      <c r="A2" s="5" t="s">
        <v>138</v>
      </c>
      <c r="B2" s="5" t="s">
        <v>53</v>
      </c>
      <c r="C2" s="11" t="str">
        <f>IFERROR(INDEX(権利台帳!$C:$C,MATCH(B2,権利台帳!$A:$A,0)),"")</f>
        <v>原作 寄解 糸子（架空）</v>
      </c>
      <c r="D2" s="5" t="s">
        <v>139</v>
      </c>
      <c r="E2" s="12">
        <v>1000000</v>
      </c>
      <c r="F2" s="13">
        <f>IFERROR(IF(INDEX(権利台帳!$J:$J,MATCH(B2,権利台帳!$A:$A,0))=0,"",INDEX(権利台帳!$J:$J,MATCH(B2,権利台帳!$A:$A,0))),"")</f>
        <v>0.04</v>
      </c>
      <c r="G2" s="14">
        <f>IF(OR(E2="",F2=""),"",E2*F2)</f>
        <v>40000</v>
      </c>
      <c r="H2" s="15"/>
      <c r="I2" s="14">
        <f>IF(G2="","",IF(H2="",G2,G2*H2))</f>
        <v>40000</v>
      </c>
      <c r="J2" s="6">
        <v>46346</v>
      </c>
      <c r="K2" s="5" t="s">
        <v>140</v>
      </c>
      <c r="L2" s="5" t="s">
        <v>141</v>
      </c>
    </row>
    <row r="3" spans="1:12" ht="30">
      <c r="A3" s="5" t="s">
        <v>142</v>
      </c>
      <c r="B3" s="5" t="s">
        <v>75</v>
      </c>
      <c r="C3" s="11" t="str">
        <f>IFERROR(INDEX(権利台帳!$C:$C,MATCH(B3,権利台帳!$A:$A,0)),"")</f>
        <v>出演 結目 ときお（架空）</v>
      </c>
      <c r="D3" s="5" t="s">
        <v>143</v>
      </c>
      <c r="E3" s="12">
        <v>1200000</v>
      </c>
      <c r="F3" s="13">
        <f>IFERROR(IF(INDEX(権利台帳!$J:$J,MATCH(B3,権利台帳!$A:$A,0))=0,"",INDEX(権利台帳!$J:$J,MATCH(B3,権利台帳!$A:$A,0))),"")</f>
        <v>0.1</v>
      </c>
      <c r="G3" s="14">
        <f>IF(OR(E3="",F3=""),"",E3*F3)</f>
        <v>120000</v>
      </c>
      <c r="H3" s="15">
        <v>0.5</v>
      </c>
      <c r="I3" s="14">
        <f>IF(G3="","",IF(H3="",G3,G3*H3))</f>
        <v>60000</v>
      </c>
      <c r="J3" s="6"/>
      <c r="K3" s="5"/>
      <c r="L3" s="5" t="s">
        <v>144</v>
      </c>
    </row>
    <row r="4" spans="1:12" ht="15">
      <c r="A4" s="5" t="s">
        <v>145</v>
      </c>
      <c r="B4" s="5" t="s">
        <v>108</v>
      </c>
      <c r="C4" s="11" t="str">
        <f>IFERROR(INDEX(権利台帳!$C:$C,MATCH(B4,権利台帳!$A:$A,0)),"")</f>
        <v>出演 寄道 トキ（架空）</v>
      </c>
      <c r="D4" s="5" t="s">
        <v>139</v>
      </c>
      <c r="E4" s="12">
        <v>400000</v>
      </c>
      <c r="F4" s="13">
        <f>IFERROR(IF(INDEX(権利台帳!$J:$J,MATCH(B4,権利台帳!$A:$A,0))=0,"",INDEX(権利台帳!$J:$J,MATCH(B4,権利台帳!$A:$A,0))),"")</f>
        <v>0.08</v>
      </c>
      <c r="G4" s="14">
        <f>IF(OR(E4="",F4=""),"",E4*F4)</f>
        <v>32000</v>
      </c>
      <c r="H4" s="15"/>
      <c r="I4" s="14">
        <f>IF(G4="","",IF(H4="",G4,G4*H4))</f>
        <v>32000</v>
      </c>
      <c r="J4" s="6">
        <v>46346</v>
      </c>
      <c r="K4" s="5" t="s">
        <v>140</v>
      </c>
      <c r="L4" s="5" t="s">
        <v>146</v>
      </c>
    </row>
    <row r="6" spans="1:12">
      <c r="A6" s="25" t="s">
        <v>174</v>
      </c>
    </row>
  </sheetData>
  <phoneticPr fontId="8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workbookViewId="0"/>
  </sheetViews>
  <sheetFormatPr baseColWidth="10" defaultColWidth="8.83203125" defaultRowHeight="14"/>
  <cols>
    <col min="1" max="1" width="34" customWidth="1"/>
    <col min="2" max="2" width="18" customWidth="1"/>
    <col min="3" max="3" width="62" customWidth="1"/>
  </cols>
  <sheetData>
    <row r="1" spans="1:3">
      <c r="A1" s="16" t="s">
        <v>147</v>
      </c>
      <c r="B1" s="17" t="s">
        <v>24</v>
      </c>
    </row>
    <row r="2" spans="1:3">
      <c r="A2" s="16" t="s">
        <v>17</v>
      </c>
      <c r="B2" s="18" t="str">
        <f>IFERROR(INDEX(作品一覧!$B:$B,MATCH($B$1,作品一覧!$A:$A,0)),"")</f>
        <v>ドラマ『ヨリトキ探偵社』（架空）</v>
      </c>
    </row>
    <row r="4" spans="1:3" ht="15">
      <c r="A4" s="19" t="s">
        <v>148</v>
      </c>
      <c r="B4" s="7">
        <f>COUNTIF(権利台帳!$B:$B,$B$1)</f>
        <v>6</v>
      </c>
      <c r="C4" s="20" t="s">
        <v>149</v>
      </c>
    </row>
    <row r="5" spans="1:3" ht="15">
      <c r="A5" s="19" t="s">
        <v>150</v>
      </c>
      <c r="B5" s="7">
        <f>COUNTIFS(権利台帳!$B:$B,$B$1,権利台帳!$N:$N,"未許諾")+COUNTIFS(権利台帳!$B:$B,$B$1,権利台帳!$N:$N,"確認中")</f>
        <v>0</v>
      </c>
      <c r="C5" s="20" t="s">
        <v>151</v>
      </c>
    </row>
    <row r="6" spans="1:3" ht="15">
      <c r="A6" s="19" t="s">
        <v>152</v>
      </c>
      <c r="B6" s="7">
        <f ca="1">SUMPRODUCT((権利台帳!$B$2:$B$200=$B$1)*(権利台帳!$L$2:$L$200&lt;&gt;"")*(権利台帳!$L$2:$L$200&lt;&gt;"期限なし")*(権利台帳!$L$2:$L$200&lt;TODAY()))</f>
        <v>0</v>
      </c>
      <c r="C6" s="20" t="s">
        <v>153</v>
      </c>
    </row>
    <row r="7" spans="1:3" ht="15">
      <c r="A7" s="19" t="s">
        <v>154</v>
      </c>
      <c r="B7" s="7">
        <f>COUNTIFS(権利台帳!$B:$B,$B$1,権利台帳!$F:$F,"不可")</f>
        <v>0</v>
      </c>
      <c r="C7" s="20" t="s">
        <v>155</v>
      </c>
    </row>
    <row r="8" spans="1:3" ht="15">
      <c r="A8" s="19" t="s">
        <v>156</v>
      </c>
      <c r="B8" s="7">
        <f>COUNTIFS(権利台帳!$B:$B,$B$1,権利台帳!$G:$G,"不可")</f>
        <v>1</v>
      </c>
      <c r="C8" s="20" t="s">
        <v>157</v>
      </c>
    </row>
    <row r="9" spans="1:3" ht="15">
      <c r="A9" s="19" t="s">
        <v>158</v>
      </c>
      <c r="B9" s="7">
        <f>COUNTIFS(権利台帳!$B:$B,$B$1,権利台帳!$H:$H,"不可")+COUNTIFS(権利台帳!$B:$B,$B$1,権利台帳!$H:$H,"要相談")</f>
        <v>4</v>
      </c>
      <c r="C9" s="20" t="s">
        <v>159</v>
      </c>
    </row>
    <row r="10" spans="1:3" ht="15">
      <c r="A10" s="19" t="s">
        <v>160</v>
      </c>
      <c r="B10" s="7">
        <f>COUNTIFS(権利台帳!$B:$B,$B$1,権利台帳!$Q:$Q,"特例")</f>
        <v>0</v>
      </c>
      <c r="C10" s="20" t="s">
        <v>161</v>
      </c>
    </row>
    <row r="12" spans="1:3">
      <c r="A12" s="8" t="s">
        <v>162</v>
      </c>
    </row>
  </sheetData>
  <phoneticPr fontId="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はじめに</vt:lpstr>
      <vt:lpstr>作品一覧</vt:lpstr>
      <vt:lpstr>権利台帳</vt:lpstr>
      <vt:lpstr>支払記録</vt:lpstr>
      <vt:lpstr>確認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Ryunosuke Miyagawa</cp:lastModifiedBy>
  <dcterms:created xsi:type="dcterms:W3CDTF">2026-10-17T16:17:20Z</dcterms:created>
  <dcterms:modified xsi:type="dcterms:W3CDTF">2026-10-18T06:27:04Z</dcterms:modified>
</cp:coreProperties>
</file>